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60" windowHeight="7080" activeTab="0"/>
  </bookViews>
  <sheets>
    <sheet name="Tabelle1" sheetId="1" r:id="rId1"/>
    <sheet name="Tabelle2" sheetId="2" r:id="rId2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'Tabelle1'!#REF!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<sst xmlns="http://schemas.openxmlformats.org/spreadsheetml/2006/main" count="24" uniqueCount="17">
  <si>
    <t>Start</t>
  </si>
  <si>
    <t>Ende</t>
  </si>
  <si>
    <t>Preis</t>
  </si>
  <si>
    <t>Kupon</t>
  </si>
  <si>
    <t>Rendite</t>
  </si>
  <si>
    <t>Tilgung</t>
  </si>
  <si>
    <t>Laufzeit</t>
  </si>
  <si>
    <t>Nominale</t>
  </si>
  <si>
    <t>Yield</t>
  </si>
  <si>
    <t>Veränderung Zinsniveau in Prozentpunkten</t>
  </si>
  <si>
    <t>Faktor</t>
  </si>
  <si>
    <t>Aktuell</t>
  </si>
  <si>
    <t>Aktueller Kurs</t>
  </si>
  <si>
    <t>Aktuelle Rendite</t>
  </si>
  <si>
    <t>Abweichung</t>
  </si>
  <si>
    <t>Barwert des Futures</t>
  </si>
  <si>
    <t>Lieferdatum des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</si>
</sst>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5" formatCode="#,##0.0000\ &quot;€&quot;;[Red]\-#,##0.0000\ &quot;€&quot;"/>
    <numFmt numFmtId="166" formatCode="0.0%"/>
    <numFmt numFmtId="167" formatCode="0.0\ %;\-0.0\ %"/>
    <numFmt numFmtId="168" formatCode="0.0000%"/>
    <numFmt numFmtId="169" formatCode="0.0000"/>
    <numFmt numFmtId="170" formatCode="0.0000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8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>
        <color theme="9" tint="0.39998000860214233"/>
      </top>
      <bottom style="thin"/>
    </border>
    <border>
      <left/>
      <right style="thin"/>
      <top style="thin">
        <color theme="9" tint="0.39998000860214233"/>
      </top>
      <bottom style="thin"/>
    </border>
    <border>
      <left/>
      <right/>
      <top style="thin">
        <color theme="9" tint="0.39998000860214233"/>
      </top>
      <bottom style="thin"/>
    </border>
    <border>
      <left style="thin"/>
      <right/>
      <top style="thin">
        <color theme="9" tint="0.39998000860214233"/>
      </top>
      <bottom/>
    </border>
    <border>
      <left/>
      <right style="thin"/>
      <top style="thin">
        <color theme="9" tint="0.39998000860214233"/>
      </top>
      <bottom/>
    </border>
    <border>
      <left/>
      <right/>
      <top style="thin">
        <color theme="9" tint="0.39998000860214233"/>
      </top>
      <bottom/>
    </border>
    <border>
      <left style="thin"/>
      <right/>
      <top style="thin"/>
      <bottom style="thin">
        <color theme="9" tint="0.39998000860214233"/>
      </bottom>
    </border>
    <border>
      <left/>
      <right style="thin"/>
      <top style="thin"/>
      <bottom style="thin">
        <color theme="9" tint="0.39998000860214233"/>
      </bottom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/>
    <xf numFmtId="165" fontId="0" fillId="0" borderId="0" xfId="0" applyNumberFormat="1"/>
    <xf numFmtId="0" fontId="0" fillId="0" borderId="1" xfId="0" applyBorder="1"/>
    <xf numFmtId="14" fontId="0" fillId="0" borderId="2" xfId="0" applyNumberFormat="1" applyBorder="1"/>
    <xf numFmtId="0" fontId="0" fillId="0" borderId="3" xfId="0" applyBorder="1"/>
    <xf numFmtId="1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4" xfId="0" applyBorder="1"/>
    <xf numFmtId="9" fontId="0" fillId="0" borderId="6" xfId="0" applyNumberFormat="1" applyBorder="1"/>
    <xf numFmtId="2" fontId="0" fillId="0" borderId="0" xfId="0" applyNumberFormat="1"/>
    <xf numFmtId="2" fontId="0" fillId="0" borderId="0" xfId="0" applyNumberFormat="1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4" xfId="21" applyNumberFormat="1" applyFont="1" applyBorder="1"/>
    <xf numFmtId="0" fontId="0" fillId="0" borderId="5" xfId="0" applyBorder="1" applyAlignment="1">
      <alignment horizontal="center"/>
    </xf>
    <xf numFmtId="10" fontId="0" fillId="0" borderId="6" xfId="21" applyNumberFormat="1" applyFont="1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" fontId="0" fillId="0" borderId="4" xfId="20" applyNumberFormat="1" applyFont="1" applyBorder="1" applyAlignment="1">
      <alignment horizontal="center"/>
    </xf>
    <xf numFmtId="1" fontId="0" fillId="0" borderId="6" xfId="20" applyNumberFormat="1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9" fontId="3" fillId="3" borderId="11" xfId="21" applyFont="1" applyFill="1" applyBorder="1" applyAlignment="1">
      <alignment horizontal="center" vertical="center"/>
    </xf>
    <xf numFmtId="9" fontId="3" fillId="3" borderId="11" xfId="21" applyNumberFormat="1" applyFont="1" applyFill="1" applyBorder="1" applyAlignment="1">
      <alignment horizontal="center" vertical="center"/>
    </xf>
    <xf numFmtId="9" fontId="3" fillId="3" borderId="10" xfId="21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66" fontId="4" fillId="4" borderId="4" xfId="21" applyNumberFormat="1" applyFont="1" applyFill="1" applyBorder="1" applyAlignment="1">
      <alignment horizontal="center" vertical="center"/>
    </xf>
    <xf numFmtId="167" fontId="4" fillId="4" borderId="0" xfId="21" applyNumberFormat="1" applyFont="1" applyFill="1" applyBorder="1" applyAlignment="1">
      <alignment horizontal="center" vertical="center"/>
    </xf>
    <xf numFmtId="167" fontId="4" fillId="4" borderId="4" xfId="21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66" fontId="4" fillId="0" borderId="13" xfId="21" applyNumberFormat="1" applyFont="1" applyBorder="1" applyAlignment="1">
      <alignment horizontal="center" vertical="center"/>
    </xf>
    <xf numFmtId="167" fontId="4" fillId="0" borderId="14" xfId="21" applyNumberFormat="1" applyFont="1" applyBorder="1" applyAlignment="1">
      <alignment horizontal="center" vertical="center"/>
    </xf>
    <xf numFmtId="167" fontId="4" fillId="0" borderId="13" xfId="21" applyNumberFormat="1" applyFont="1" applyBorder="1" applyAlignment="1">
      <alignment horizontal="center" vertical="center"/>
    </xf>
    <xf numFmtId="1" fontId="4" fillId="4" borderId="12" xfId="0" applyNumberFormat="1" applyFont="1" applyFill="1" applyBorder="1" applyAlignment="1">
      <alignment horizontal="center" vertical="center"/>
    </xf>
    <xf numFmtId="166" fontId="4" fillId="4" borderId="13" xfId="21" applyNumberFormat="1" applyFont="1" applyFill="1" applyBorder="1" applyAlignment="1">
      <alignment horizontal="center" vertical="center"/>
    </xf>
    <xf numFmtId="167" fontId="4" fillId="4" borderId="14" xfId="21" applyNumberFormat="1" applyFont="1" applyFill="1" applyBorder="1" applyAlignment="1">
      <alignment horizontal="center" vertical="center"/>
    </xf>
    <xf numFmtId="167" fontId="4" fillId="4" borderId="13" xfId="21" applyNumberFormat="1" applyFont="1" applyFill="1" applyBorder="1" applyAlignment="1">
      <alignment horizontal="center" vertical="center"/>
    </xf>
    <xf numFmtId="1" fontId="4" fillId="4" borderId="9" xfId="0" applyNumberFormat="1" applyFont="1" applyFill="1" applyBorder="1" applyAlignment="1">
      <alignment horizontal="center" vertical="center"/>
    </xf>
    <xf numFmtId="166" fontId="4" fillId="4" borderId="10" xfId="21" applyNumberFormat="1" applyFont="1" applyFill="1" applyBorder="1" applyAlignment="1">
      <alignment horizontal="center" vertical="center"/>
    </xf>
    <xf numFmtId="167" fontId="4" fillId="4" borderId="11" xfId="21" applyNumberFormat="1" applyFont="1" applyFill="1" applyBorder="1" applyAlignment="1">
      <alignment horizontal="center" vertical="center"/>
    </xf>
    <xf numFmtId="167" fontId="4" fillId="4" borderId="10" xfId="21" applyNumberFormat="1" applyFont="1" applyFill="1" applyBorder="1" applyAlignment="1">
      <alignment horizontal="center" vertical="center"/>
    </xf>
    <xf numFmtId="1" fontId="4" fillId="5" borderId="12" xfId="0" applyNumberFormat="1" applyFont="1" applyFill="1" applyBorder="1" applyAlignment="1">
      <alignment horizontal="center" vertical="center"/>
    </xf>
    <xf numFmtId="166" fontId="4" fillId="5" borderId="13" xfId="21" applyNumberFormat="1" applyFont="1" applyFill="1" applyBorder="1" applyAlignment="1">
      <alignment horizontal="center" vertical="center"/>
    </xf>
    <xf numFmtId="167" fontId="4" fillId="5" borderId="14" xfId="21" applyNumberFormat="1" applyFont="1" applyFill="1" applyBorder="1" applyAlignment="1">
      <alignment horizontal="center" vertical="center"/>
    </xf>
    <xf numFmtId="168" fontId="0" fillId="6" borderId="6" xfId="21" applyNumberFormat="1" applyFont="1" applyFill="1" applyBorder="1" applyAlignment="1">
      <alignment horizontal="center"/>
    </xf>
    <xf numFmtId="168" fontId="0" fillId="7" borderId="2" xfId="21" applyNumberFormat="1" applyFont="1" applyFill="1" applyBorder="1" applyAlignment="1">
      <alignment horizontal="center"/>
    </xf>
    <xf numFmtId="169" fontId="0" fillId="6" borderId="6" xfId="0" applyNumberFormat="1" applyFill="1" applyBorder="1" applyAlignment="1">
      <alignment horizontal="center"/>
    </xf>
    <xf numFmtId="169" fontId="0" fillId="7" borderId="2" xfId="0" applyNumberForma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8" fontId="0" fillId="0" borderId="0" xfId="0" applyNumberFormat="1"/>
    <xf numFmtId="170" fontId="0" fillId="0" borderId="0" xfId="21" applyNumberFormat="1" applyFont="1"/>
    <xf numFmtId="14" fontId="0" fillId="0" borderId="2" xfId="21" applyNumberFormat="1" applyFont="1" applyBorder="1"/>
    <xf numFmtId="169" fontId="5" fillId="0" borderId="4" xfId="0" applyNumberFormat="1" applyFont="1" applyFill="1" applyBorder="1" applyAlignment="1">
      <alignment horizontal="center"/>
    </xf>
    <xf numFmtId="168" fontId="0" fillId="0" borderId="4" xfId="21" applyNumberFormat="1" applyFont="1" applyBorder="1"/>
    <xf numFmtId="170" fontId="0" fillId="0" borderId="6" xfId="21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Prozen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Bund Future - 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Rendite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Tabelle1!$E$3:$E$63</c:f>
              <c:numCache/>
            </c:numRef>
          </c:xVal>
          <c:yVal>
            <c:numRef>
              <c:f>Tabelle1!$F$3:$F$63</c:f>
              <c:numCache/>
            </c:numRef>
          </c:yVal>
          <c:smooth val="0"/>
        </c:ser>
        <c:axId val="29190124"/>
        <c:axId val="61384525"/>
      </c:scatterChart>
      <c:valAx>
        <c:axId val="29190124"/>
        <c:scaling>
          <c:orientation val="minMax"/>
          <c:min val="100"/>
        </c:scaling>
        <c:axPos val="b"/>
        <c:majorGridlines>
          <c:spPr>
            <a:ln w="19050" cap="flat" cmpd="sng">
              <a:solidFill>
                <a:schemeClr val="bg1">
                  <a:lumMod val="7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384525"/>
        <c:crosses val="autoZero"/>
        <c:crossBetween val="midCat"/>
        <c:dispUnits/>
        <c:majorUnit val="5"/>
      </c:valAx>
      <c:valAx>
        <c:axId val="61384525"/>
        <c:scaling>
          <c:orientation val="minMax"/>
        </c:scaling>
        <c:axPos val="l"/>
        <c:majorGridlines>
          <c:spPr>
            <a:ln w="19050" cap="flat" cmpd="sng">
              <a:solidFill>
                <a:schemeClr val="bg1">
                  <a:lumMod val="7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190124"/>
        <c:crosses val="autoZero"/>
        <c:crossBetween val="midCat"/>
        <c:dispUnits/>
        <c:majorUnit val="0.0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Bund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Future - Kurs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Tabelle1!$H$3:$H$58</c:f>
              <c:numCache/>
            </c:numRef>
          </c:xVal>
          <c:yVal>
            <c:numRef>
              <c:f>Tabelle1!$I$3:$I$58</c:f>
              <c:numCache/>
            </c:numRef>
          </c:yVal>
          <c:smooth val="0"/>
        </c:ser>
        <c:axId val="15589814"/>
        <c:axId val="6090599"/>
      </c:scatterChart>
      <c:valAx>
        <c:axId val="15589814"/>
        <c:scaling>
          <c:orientation val="minMax"/>
          <c:min val="0"/>
        </c:scaling>
        <c:axPos val="b"/>
        <c:majorGridlines>
          <c:spPr>
            <a:ln w="19050" cap="flat" cmpd="sng">
              <a:solidFill>
                <a:schemeClr val="bg1">
                  <a:lumMod val="7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90599"/>
        <c:crosses val="autoZero"/>
        <c:crossBetween val="midCat"/>
        <c:dispUnits/>
        <c:majorUnit val="0.005000000000000001"/>
      </c:valAx>
      <c:valAx>
        <c:axId val="6090599"/>
        <c:scaling>
          <c:orientation val="minMax"/>
          <c:min val="100"/>
        </c:scaling>
        <c:axPos val="l"/>
        <c:majorGridlines>
          <c:spPr>
            <a:ln w="9525" cap="flat" cmpd="sng">
              <a:solidFill>
                <a:schemeClr val="bg1">
                  <a:lumMod val="7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bg1">
                <a:lumMod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589814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24</xdr:row>
      <xdr:rowOff>76200</xdr:rowOff>
    </xdr:from>
    <xdr:to>
      <xdr:col>20</xdr:col>
      <xdr:colOff>466725</xdr:colOff>
      <xdr:row>43</xdr:row>
      <xdr:rowOff>47625</xdr:rowOff>
    </xdr:to>
    <xdr:graphicFrame macro="">
      <xdr:nvGraphicFramePr>
        <xdr:cNvPr id="3" name="Diagramm 2"/>
        <xdr:cNvGraphicFramePr/>
      </xdr:nvGraphicFramePr>
      <xdr:xfrm>
        <a:off x="6200775" y="4657725"/>
        <a:ext cx="54006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85725</xdr:colOff>
      <xdr:row>11</xdr:row>
      <xdr:rowOff>47625</xdr:rowOff>
    </xdr:from>
    <xdr:to>
      <xdr:col>40</xdr:col>
      <xdr:colOff>19050</xdr:colOff>
      <xdr:row>30</xdr:row>
      <xdr:rowOff>19050</xdr:rowOff>
    </xdr:to>
    <xdr:graphicFrame macro="">
      <xdr:nvGraphicFramePr>
        <xdr:cNvPr id="5" name="Diagramm 4"/>
        <xdr:cNvGraphicFramePr/>
      </xdr:nvGraphicFramePr>
      <xdr:xfrm>
        <a:off x="14373225" y="2143125"/>
        <a:ext cx="53816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63"/>
  <sheetViews>
    <sheetView showGridLines="0" tabSelected="1" zoomScale="85" zoomScaleNormal="85" workbookViewId="0" topLeftCell="A1">
      <selection activeCell="B2" sqref="B2"/>
    </sheetView>
  </sheetViews>
  <sheetFormatPr defaultColWidth="11.421875" defaultRowHeight="15"/>
  <cols>
    <col min="1" max="1" width="5.57421875" style="0" customWidth="1"/>
    <col min="2" max="2" width="26.8515625" style="0" bestFit="1" customWidth="1"/>
    <col min="3" max="3" width="15.421875" style="0" bestFit="1" customWidth="1"/>
    <col min="4" max="4" width="5.57421875" style="0" customWidth="1"/>
    <col min="5" max="5" width="5.7109375" style="0" bestFit="1" customWidth="1"/>
    <col min="6" max="6" width="8.421875" style="0" bestFit="1" customWidth="1"/>
    <col min="7" max="7" width="5.57421875" style="0" customWidth="1"/>
    <col min="8" max="8" width="8.421875" style="0" bestFit="1" customWidth="1"/>
    <col min="9" max="9" width="6.7109375" style="0" customWidth="1"/>
    <col min="10" max="10" width="5.57421875" style="0" customWidth="1"/>
    <col min="11" max="12" width="7.57421875" style="0" customWidth="1"/>
    <col min="13" max="18" width="7.28125" style="0" customWidth="1"/>
    <col min="19" max="24" width="7.140625" style="0" customWidth="1"/>
    <col min="26" max="26" width="3.7109375" style="0" bestFit="1" customWidth="1"/>
    <col min="27" max="27" width="3.57421875" style="0" bestFit="1" customWidth="1"/>
    <col min="28" max="28" width="7.28125" style="0" bestFit="1" customWidth="1"/>
    <col min="29" max="29" width="4.57421875" style="0" bestFit="1" customWidth="1"/>
    <col min="30" max="30" width="3.57421875" style="0" bestFit="1" customWidth="1"/>
    <col min="31" max="37" width="4.57421875" style="0" bestFit="1" customWidth="1"/>
  </cols>
  <sheetData>
    <row r="2" spans="2:12" ht="15">
      <c r="B2" s="2" t="s">
        <v>0</v>
      </c>
      <c r="C2" s="3">
        <f ca="1">TODAY()</f>
        <v>41641</v>
      </c>
      <c r="E2" s="22" t="s">
        <v>2</v>
      </c>
      <c r="F2" s="23" t="s">
        <v>4</v>
      </c>
      <c r="H2" s="21" t="s">
        <v>4</v>
      </c>
      <c r="I2" s="13" t="s">
        <v>2</v>
      </c>
      <c r="K2" s="15" t="s">
        <v>10</v>
      </c>
      <c r="L2" s="16">
        <v>1</v>
      </c>
    </row>
    <row r="3" spans="2:9" ht="15">
      <c r="B3" s="4" t="s">
        <v>1</v>
      </c>
      <c r="C3" s="5">
        <f ca="1">C2+365.25*10</f>
        <v>45293.5</v>
      </c>
      <c r="E3" s="17">
        <v>100</v>
      </c>
      <c r="F3" s="18">
        <f ca="1">YIELD($C$2,$C$3,$C$8,E3,$C$7,1)</f>
        <v>0.06</v>
      </c>
      <c r="H3" s="26">
        <v>0.005</v>
      </c>
      <c r="I3" s="24">
        <f aca="true" t="shared" si="0" ref="I3:I7">PV(H3,$C$4,$C$6*$C$8,$C$7,0)*-1</f>
        <v>153.51726523432288</v>
      </c>
    </row>
    <row r="4" spans="2:24" ht="15">
      <c r="B4" s="6" t="s">
        <v>6</v>
      </c>
      <c r="C4" s="7">
        <v>10</v>
      </c>
      <c r="E4" s="17">
        <v>101</v>
      </c>
      <c r="F4" s="18">
        <f aca="true" t="shared" si="1" ref="F4:F63">YIELD($C$2,$C$3,$C$8,E4,$C$7,1)</f>
        <v>0.05864999715091586</v>
      </c>
      <c r="H4" s="26">
        <v>0.006</v>
      </c>
      <c r="I4" s="24">
        <f t="shared" si="0"/>
        <v>152.2599478274807</v>
      </c>
      <c r="K4" s="56" t="s">
        <v>11</v>
      </c>
      <c r="L4" s="57"/>
      <c r="M4" s="58" t="s">
        <v>9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</row>
    <row r="5" spans="5:24" ht="15">
      <c r="E5" s="17">
        <v>102</v>
      </c>
      <c r="F5" s="18">
        <f ca="1" t="shared" si="1"/>
        <v>0.05731707574799202</v>
      </c>
      <c r="H5" s="26">
        <v>0.007</v>
      </c>
      <c r="I5" s="24">
        <f t="shared" si="0"/>
        <v>151.01535923874755</v>
      </c>
      <c r="K5" s="28" t="s">
        <v>2</v>
      </c>
      <c r="L5" s="29" t="s">
        <v>8</v>
      </c>
      <c r="M5" s="30">
        <v>-0.06</v>
      </c>
      <c r="N5" s="31">
        <v>-0.05</v>
      </c>
      <c r="O5" s="31">
        <v>-0.04</v>
      </c>
      <c r="P5" s="31">
        <v>-0.03</v>
      </c>
      <c r="Q5" s="31">
        <v>-0.02</v>
      </c>
      <c r="R5" s="31">
        <v>-0.01</v>
      </c>
      <c r="S5" s="31">
        <v>0.01</v>
      </c>
      <c r="T5" s="31">
        <v>0.02</v>
      </c>
      <c r="U5" s="31">
        <v>0.03</v>
      </c>
      <c r="V5" s="31">
        <v>0.04</v>
      </c>
      <c r="W5" s="31">
        <v>0.05</v>
      </c>
      <c r="X5" s="32">
        <v>0.06</v>
      </c>
    </row>
    <row r="6" spans="2:24" ht="15">
      <c r="B6" s="2" t="s">
        <v>7</v>
      </c>
      <c r="C6" s="8">
        <v>100</v>
      </c>
      <c r="E6" s="17">
        <v>103</v>
      </c>
      <c r="F6" s="18">
        <f ca="1" t="shared" si="1"/>
        <v>0.056000838122518395</v>
      </c>
      <c r="H6" s="26">
        <v>0.008</v>
      </c>
      <c r="I6" s="24">
        <f t="shared" si="0"/>
        <v>149.78335418751217</v>
      </c>
      <c r="K6" s="33">
        <v>100</v>
      </c>
      <c r="L6" s="34">
        <f aca="true" t="shared" si="2" ref="L6:L18">YIELD(TODAY(),TODAY()+365.25*10,0.06,$K6,100,1)</f>
        <v>0.06</v>
      </c>
      <c r="M6" s="35">
        <f aca="true" t="shared" si="3" ref="M6:X18">(PV($L6+M$5,10,6,100)*-1/$K6-1)*$L$2</f>
        <v>0.6000000000000001</v>
      </c>
      <c r="N6" s="35">
        <f ca="1" t="shared" si="3"/>
        <v>0.4735652265350847</v>
      </c>
      <c r="O6" s="35">
        <f ca="1" t="shared" si="3"/>
        <v>0.35930340024968954</v>
      </c>
      <c r="P6" s="35">
        <f ca="1" t="shared" si="3"/>
        <v>0.25590608510327506</v>
      </c>
      <c r="Q6" s="35">
        <f ca="1" t="shared" si="3"/>
        <v>0.16221791558710086</v>
      </c>
      <c r="R6" s="35">
        <f ca="1" t="shared" si="3"/>
        <v>0.0772173492918482</v>
      </c>
      <c r="S6" s="35">
        <f ca="1" t="shared" si="3"/>
        <v>-0.070235815409326</v>
      </c>
      <c r="T6" s="35">
        <f ca="1" t="shared" si="3"/>
        <v>-0.13420162797882895</v>
      </c>
      <c r="U6" s="35">
        <f ca="1" t="shared" si="3"/>
        <v>-0.19252973103477034</v>
      </c>
      <c r="V6" s="35">
        <f ca="1" t="shared" si="3"/>
        <v>-0.2457826842281874</v>
      </c>
      <c r="W6" s="35">
        <f ca="1" t="shared" si="3"/>
        <v>-0.2944616005570606</v>
      </c>
      <c r="X6" s="36">
        <f ca="1" t="shared" si="3"/>
        <v>-0.3390133817046519</v>
      </c>
    </row>
    <row r="7" spans="2:24" ht="15">
      <c r="B7" s="4" t="s">
        <v>5</v>
      </c>
      <c r="C7" s="9">
        <v>100</v>
      </c>
      <c r="E7" s="17">
        <v>104</v>
      </c>
      <c r="F7" s="18">
        <f ca="1" t="shared" si="1"/>
        <v>0.054700899935894456</v>
      </c>
      <c r="H7" s="26">
        <v>0.009</v>
      </c>
      <c r="I7" s="24">
        <f t="shared" si="0"/>
        <v>148.56378921379033</v>
      </c>
      <c r="K7" s="37">
        <v>105</v>
      </c>
      <c r="L7" s="38">
        <f ca="1" t="shared" si="2"/>
        <v>0.05341688960036368</v>
      </c>
      <c r="M7" s="39">
        <f ca="1" t="shared" si="3"/>
        <v>0.6100834060936835</v>
      </c>
      <c r="N7" s="39">
        <f ca="1" t="shared" si="3"/>
        <v>0.48127736903348195</v>
      </c>
      <c r="O7" s="39">
        <f ca="1" t="shared" si="3"/>
        <v>0.36497465074499535</v>
      </c>
      <c r="P7" s="39">
        <f ca="1" t="shared" si="3"/>
        <v>0.25982177777362425</v>
      </c>
      <c r="Q7" s="39">
        <f ca="1" t="shared" si="3"/>
        <v>0.1646246631516588</v>
      </c>
      <c r="R7" s="39">
        <f ca="1" t="shared" si="3"/>
        <v>0.07832843733761252</v>
      </c>
      <c r="S7" s="39">
        <f ca="1" t="shared" si="3"/>
        <v>-0.07118709635231923</v>
      </c>
      <c r="T7" s="39">
        <f ca="1" t="shared" si="3"/>
        <v>-0.13596576124576443</v>
      </c>
      <c r="U7" s="39">
        <f ca="1" t="shared" si="3"/>
        <v>-0.19498676056142494</v>
      </c>
      <c r="V7" s="39">
        <f ca="1" t="shared" si="3"/>
        <v>-0.24882862967464447</v>
      </c>
      <c r="W7" s="39">
        <f ca="1" t="shared" si="3"/>
        <v>-0.2980063096091121</v>
      </c>
      <c r="X7" s="40">
        <f ca="1" t="shared" si="3"/>
        <v>-0.34297868070603255</v>
      </c>
    </row>
    <row r="8" spans="2:24" ht="15">
      <c r="B8" s="6" t="s">
        <v>3</v>
      </c>
      <c r="C8" s="10">
        <v>0.06</v>
      </c>
      <c r="E8" s="17">
        <v>105</v>
      </c>
      <c r="F8" s="18">
        <f ca="1" t="shared" si="1"/>
        <v>0.05341688960036368</v>
      </c>
      <c r="H8" s="26">
        <v>0.01</v>
      </c>
      <c r="I8" s="24">
        <f>PV(H8,$C$4,$C$6*$C$8,$C$7,0)*-1</f>
        <v>147.35652265350845</v>
      </c>
      <c r="K8" s="41">
        <v>110</v>
      </c>
      <c r="L8" s="42">
        <f ca="1" t="shared" si="2"/>
        <v>0.0472235759264595</v>
      </c>
      <c r="M8" s="43">
        <f ca="1" t="shared" si="3"/>
        <v>0.6196641517741477</v>
      </c>
      <c r="N8" s="43">
        <f ca="1" t="shared" si="3"/>
        <v>0.4885980350901924</v>
      </c>
      <c r="O8" s="43">
        <f ca="1" t="shared" si="3"/>
        <v>0.3703529589864125</v>
      </c>
      <c r="P8" s="43">
        <f ca="1" t="shared" si="3"/>
        <v>0.2635317830388979</v>
      </c>
      <c r="Q8" s="43">
        <f ca="1" t="shared" si="3"/>
        <v>0.16690292297989573</v>
      </c>
      <c r="R8" s="43">
        <f ca="1" t="shared" si="3"/>
        <v>0.07937927502506015</v>
      </c>
      <c r="S8" s="43">
        <f ca="1" t="shared" si="3"/>
        <v>-0.07208524391721693</v>
      </c>
      <c r="T8" s="43">
        <f ca="1" t="shared" si="3"/>
        <v>-0.13762996880228118</v>
      </c>
      <c r="U8" s="43">
        <f ca="1" t="shared" si="3"/>
        <v>-0.19730272117226866</v>
      </c>
      <c r="V8" s="43">
        <f ca="1" t="shared" si="3"/>
        <v>-0.25169739521397616</v>
      </c>
      <c r="W8" s="43">
        <f ca="1" t="shared" si="3"/>
        <v>-0.3013422099712053</v>
      </c>
      <c r="X8" s="44">
        <f ca="1" t="shared" si="3"/>
        <v>-0.34670753409823585</v>
      </c>
    </row>
    <row r="9" spans="5:24" ht="15">
      <c r="E9" s="17">
        <v>106</v>
      </c>
      <c r="F9" s="18">
        <f ca="1" t="shared" si="1"/>
        <v>0.05214844773051879</v>
      </c>
      <c r="H9" s="26">
        <v>0.011</v>
      </c>
      <c r="I9" s="24">
        <f aca="true" t="shared" si="4" ref="I9:I58">PV(H9,$C$4,$C$6*$C$8,$C$7,0)*-1</f>
        <v>146.16141461412164</v>
      </c>
      <c r="K9" s="37">
        <v>115</v>
      </c>
      <c r="L9" s="38">
        <f ca="1" t="shared" si="2"/>
        <v>0.04137916837739173</v>
      </c>
      <c r="M9" s="39">
        <f ca="1" t="shared" si="3"/>
        <v>0.6287892447074814</v>
      </c>
      <c r="N9" s="39">
        <f ca="1" t="shared" si="3"/>
        <v>0.4955641394185062</v>
      </c>
      <c r="O9" s="39">
        <f ca="1" t="shared" si="3"/>
        <v>0.37546617174621666</v>
      </c>
      <c r="P9" s="39">
        <f ca="1" t="shared" si="3"/>
        <v>0.26705580701818343</v>
      </c>
      <c r="Q9" s="39">
        <f ca="1" t="shared" si="3"/>
        <v>0.16906509901164757</v>
      </c>
      <c r="R9" s="39">
        <f ca="1" t="shared" si="3"/>
        <v>0.08037572196189569</v>
      </c>
      <c r="S9" s="39">
        <f ca="1" t="shared" si="3"/>
        <v>-0.07293549926366993</v>
      </c>
      <c r="T9" s="39">
        <f ca="1" t="shared" si="3"/>
        <v>-0.1392041745254583</v>
      </c>
      <c r="U9" s="39">
        <f ca="1" t="shared" si="3"/>
        <v>-0.19949171534033028</v>
      </c>
      <c r="V9" s="39">
        <f ca="1" t="shared" si="3"/>
        <v>-0.25440680693304973</v>
      </c>
      <c r="W9" s="39">
        <f ca="1" t="shared" si="3"/>
        <v>-0.3044904407984891</v>
      </c>
      <c r="X9" s="40">
        <f ca="1" t="shared" si="3"/>
        <v>-0.350224023729681</v>
      </c>
    </row>
    <row r="10" spans="2:24" ht="15">
      <c r="B10" s="2" t="s">
        <v>12</v>
      </c>
      <c r="C10" s="55">
        <v>138.86</v>
      </c>
      <c r="E10" s="17">
        <v>107</v>
      </c>
      <c r="F10" s="18">
        <f ca="1" t="shared" si="1"/>
        <v>0.050895226623655455</v>
      </c>
      <c r="H10" s="26">
        <v>0.012</v>
      </c>
      <c r="I10" s="24">
        <f t="shared" si="4"/>
        <v>144.9783269506089</v>
      </c>
      <c r="K10" s="41">
        <v>120</v>
      </c>
      <c r="L10" s="42">
        <f ca="1" t="shared" si="2"/>
        <v>0.03584873812995181</v>
      </c>
      <c r="M10" s="43">
        <f ca="1" t="shared" si="3"/>
        <v>0.6374995256772127</v>
      </c>
      <c r="N10" s="43">
        <f ca="1" t="shared" si="3"/>
        <v>0.5022077265621501</v>
      </c>
      <c r="O10" s="43">
        <f ca="1" t="shared" si="3"/>
        <v>0.3803384417901863</v>
      </c>
      <c r="P10" s="43">
        <f ca="1" t="shared" si="3"/>
        <v>0.27041092777354936</v>
      </c>
      <c r="Q10" s="43">
        <f ca="1" t="shared" si="3"/>
        <v>0.17112193239073936</v>
      </c>
      <c r="R10" s="43">
        <f ca="1" t="shared" si="3"/>
        <v>0.08132284829519576</v>
      </c>
      <c r="S10" s="43">
        <f ca="1" t="shared" si="3"/>
        <v>-0.07374239058722876</v>
      </c>
      <c r="T10" s="43">
        <f ca="1" t="shared" si="3"/>
        <v>-0.1406969460897326</v>
      </c>
      <c r="U10" s="43">
        <f ca="1" t="shared" si="3"/>
        <v>-0.20156590963173804</v>
      </c>
      <c r="V10" s="43">
        <f ca="1" t="shared" si="3"/>
        <v>-0.2569722331776614</v>
      </c>
      <c r="W10" s="43">
        <f ca="1" t="shared" si="3"/>
        <v>-0.30746921436430497</v>
      </c>
      <c r="X10" s="44">
        <f ca="1" t="shared" si="3"/>
        <v>-0.35354888339161605</v>
      </c>
    </row>
    <row r="11" spans="2:24" ht="15">
      <c r="B11" s="6" t="s">
        <v>4</v>
      </c>
      <c r="C11" s="52">
        <f ca="1">YIELD($C$2,$C$3,$C$8,C10,$C$7,1)</f>
        <v>0.01733869389941809</v>
      </c>
      <c r="E11" s="17">
        <v>108</v>
      </c>
      <c r="F11" s="18">
        <f ca="1" t="shared" si="1"/>
        <v>0.04965688976718869</v>
      </c>
      <c r="H11" s="26">
        <v>0.013</v>
      </c>
      <c r="I11" s="24">
        <f t="shared" si="4"/>
        <v>143.80712324180274</v>
      </c>
      <c r="K11" s="37">
        <v>125</v>
      </c>
      <c r="L11" s="38">
        <f ca="1" t="shared" si="2"/>
        <v>0.030602228127109058</v>
      </c>
      <c r="M11" s="39">
        <f ca="1" t="shared" si="3"/>
        <v>0.645830686214365</v>
      </c>
      <c r="N11" s="39">
        <f ca="1" t="shared" si="3"/>
        <v>0.5085567781283735</v>
      </c>
      <c r="O11" s="39">
        <f ca="1" t="shared" si="3"/>
        <v>0.3849908428073654</v>
      </c>
      <c r="P11" s="39">
        <f ca="1" t="shared" si="3"/>
        <v>0.2736120346288957</v>
      </c>
      <c r="Q11" s="39">
        <f ca="1" t="shared" si="3"/>
        <v>0.1730827805580739</v>
      </c>
      <c r="R11" s="39">
        <f ca="1" t="shared" si="3"/>
        <v>0.08222506774443938</v>
      </c>
      <c r="S11" s="39">
        <f ca="1" t="shared" si="3"/>
        <v>-0.07450985416058653</v>
      </c>
      <c r="T11" s="39">
        <f ca="1" t="shared" si="3"/>
        <v>-0.1421157260475998</v>
      </c>
      <c r="U11" s="39">
        <f ca="1" t="shared" si="3"/>
        <v>-0.2035358657193178</v>
      </c>
      <c r="V11" s="39">
        <f ca="1" t="shared" si="3"/>
        <v>-0.2594070062242625</v>
      </c>
      <c r="W11" s="39">
        <f ca="1" t="shared" si="3"/>
        <v>-0.31029431988262557</v>
      </c>
      <c r="X11" s="40">
        <f ca="1" t="shared" si="3"/>
        <v>-0.35670007699105244</v>
      </c>
    </row>
    <row r="12" spans="2:24" ht="15">
      <c r="B12" s="1"/>
      <c r="E12" s="17">
        <v>109</v>
      </c>
      <c r="F12" s="18">
        <f ca="1" t="shared" si="1"/>
        <v>0.04843311137146896</v>
      </c>
      <c r="H12" s="26">
        <v>0.014</v>
      </c>
      <c r="I12" s="24">
        <f t="shared" si="4"/>
        <v>142.6476687670733</v>
      </c>
      <c r="K12" s="41">
        <v>130</v>
      </c>
      <c r="L12" s="42">
        <f ca="1" t="shared" si="2"/>
        <v>0.025613599178284683</v>
      </c>
      <c r="M12" s="43">
        <f ca="1" t="shared" si="3"/>
        <v>0.6538140869692433</v>
      </c>
      <c r="N12" s="43">
        <f ca="1" t="shared" si="3"/>
        <v>0.5146358613567108</v>
      </c>
      <c r="O12" s="43">
        <f ca="1" t="shared" si="3"/>
        <v>0.38944186302623396</v>
      </c>
      <c r="P12" s="43">
        <f ca="1" t="shared" si="3"/>
        <v>0.27667218051008136</v>
      </c>
      <c r="Q12" s="43">
        <f ca="1" t="shared" si="3"/>
        <v>0.1749558408953753</v>
      </c>
      <c r="R12" s="43">
        <f ca="1" t="shared" si="3"/>
        <v>0.08308624411279575</v>
      </c>
      <c r="S12" s="43">
        <f ca="1" t="shared" si="3"/>
        <v>-0.07524133109931286</v>
      </c>
      <c r="T12" s="43">
        <f ca="1" t="shared" si="3"/>
        <v>-0.14346701641986337</v>
      </c>
      <c r="U12" s="43">
        <f ca="1" t="shared" si="3"/>
        <v>-0.2054108046015094</v>
      </c>
      <c r="V12" s="43">
        <f ca="1" t="shared" si="3"/>
        <v>-0.2617227586179447</v>
      </c>
      <c r="W12" s="43">
        <f ca="1" t="shared" si="3"/>
        <v>-0.31297952508736104</v>
      </c>
      <c r="X12" s="44">
        <f ca="1" t="shared" si="3"/>
        <v>-0.3596932590748674</v>
      </c>
    </row>
    <row r="13" spans="2:24" ht="15">
      <c r="B13" s="2" t="s">
        <v>13</v>
      </c>
      <c r="C13" s="53">
        <v>0.0181</v>
      </c>
      <c r="E13" s="17">
        <v>110</v>
      </c>
      <c r="F13" s="18">
        <f ca="1" t="shared" si="1"/>
        <v>0.0472235759264595</v>
      </c>
      <c r="H13" s="26">
        <v>0.015</v>
      </c>
      <c r="I13" s="24">
        <f t="shared" si="4"/>
        <v>141.49983048334462</v>
      </c>
      <c r="K13" s="37">
        <v>135</v>
      </c>
      <c r="L13" s="38">
        <f ca="1" t="shared" si="2"/>
        <v>0.020860153711680866</v>
      </c>
      <c r="M13" s="39">
        <f ca="1" t="shared" si="3"/>
        <v>0.6614774214659342</v>
      </c>
      <c r="N13" s="39">
        <f ca="1" t="shared" si="3"/>
        <v>0.5204666546925591</v>
      </c>
      <c r="O13" s="39">
        <f ca="1" t="shared" si="3"/>
        <v>0.39370780488152746</v>
      </c>
      <c r="P13" s="39">
        <f ca="1" t="shared" si="3"/>
        <v>0.2796028669870352</v>
      </c>
      <c r="Q13" s="39">
        <f ca="1" t="shared" si="3"/>
        <v>0.17674833150701663</v>
      </c>
      <c r="R13" s="39">
        <f ca="1" t="shared" si="3"/>
        <v>0.08390977731702542</v>
      </c>
      <c r="S13" s="39">
        <f ca="1" t="shared" si="3"/>
        <v>-0.0759398454062159</v>
      </c>
      <c r="T13" s="39">
        <f ca="1" t="shared" si="3"/>
        <v>-0.14475652746393608</v>
      </c>
      <c r="U13" s="39">
        <f ca="1" t="shared" si="3"/>
        <v>-0.20719881939599138</v>
      </c>
      <c r="V13" s="39">
        <f ca="1" t="shared" si="3"/>
        <v>-0.2639296938625769</v>
      </c>
      <c r="W13" s="39">
        <f ca="1" t="shared" si="3"/>
        <v>-0.3155368992138933</v>
      </c>
      <c r="X13" s="40">
        <f ca="1" t="shared" si="3"/>
        <v>-0.3625421449785321</v>
      </c>
    </row>
    <row r="14" spans="2:24" ht="15">
      <c r="B14" s="6" t="s">
        <v>2</v>
      </c>
      <c r="C14" s="54">
        <f>((1+C13)^$C$4-1)/((1+C13)^$C$4*C13)*($C$7*$C$8)+$C$7/(1+C13)^$C$4</f>
        <v>138.01394247790984</v>
      </c>
      <c r="E14" s="17">
        <v>111</v>
      </c>
      <c r="F14" s="18">
        <f ca="1" t="shared" si="1"/>
        <v>0.04602797778083441</v>
      </c>
      <c r="H14" s="26">
        <v>0.016</v>
      </c>
      <c r="I14" s="24">
        <f t="shared" si="4"/>
        <v>140.36347700245287</v>
      </c>
      <c r="K14" s="49">
        <v>140</v>
      </c>
      <c r="L14" s="50">
        <f ca="1" t="shared" si="2"/>
        <v>0.01632199486131425</v>
      </c>
      <c r="M14" s="43">
        <f ca="1" t="shared" si="3"/>
        <v>0.6688452587203007</v>
      </c>
      <c r="N14" s="43">
        <f ca="1" t="shared" si="3"/>
        <v>0.5260683770886949</v>
      </c>
      <c r="O14" s="43">
        <f ca="1" t="shared" si="3"/>
        <v>0.39780311121032663</v>
      </c>
      <c r="P14" s="43">
        <f ca="1" t="shared" si="3"/>
        <v>0.28241427673687425</v>
      </c>
      <c r="Q14" s="51">
        <f ca="1" t="shared" si="3"/>
        <v>0.17846663854208855</v>
      </c>
      <c r="R14" s="51">
        <f ca="1" t="shared" si="3"/>
        <v>0.0846986734430506</v>
      </c>
      <c r="S14" s="51">
        <f ca="1" t="shared" si="3"/>
        <v>-0.07660806743248094</v>
      </c>
      <c r="T14" s="51">
        <f ca="1" t="shared" si="3"/>
        <v>-0.14598929856144505</v>
      </c>
      <c r="U14" s="43">
        <f ca="1" t="shared" si="3"/>
        <v>-0.20890704813869976</v>
      </c>
      <c r="V14" s="43">
        <f ca="1" t="shared" si="3"/>
        <v>-0.2660368060921844</v>
      </c>
      <c r="W14" s="43">
        <f ca="1" t="shared" si="3"/>
        <v>-0.3179770749405283</v>
      </c>
      <c r="X14" s="44">
        <f ca="1" t="shared" si="3"/>
        <v>-0.3652588108357965</v>
      </c>
    </row>
    <row r="15" spans="5:24" ht="15">
      <c r="E15" s="17">
        <v>112</v>
      </c>
      <c r="F15" s="18">
        <f ca="1" t="shared" si="1"/>
        <v>0.04484602074216634</v>
      </c>
      <c r="H15" s="26">
        <v>0.017</v>
      </c>
      <c r="I15" s="24">
        <f t="shared" si="4"/>
        <v>139.23847856882205</v>
      </c>
      <c r="K15" s="37">
        <v>145</v>
      </c>
      <c r="L15" s="38">
        <f ca="1" t="shared" si="2"/>
        <v>0.011981589830693314</v>
      </c>
      <c r="M15" s="39">
        <f ca="1" t="shared" si="3"/>
        <v>0.6759394900970366</v>
      </c>
      <c r="N15" s="39">
        <f ca="1" t="shared" si="3"/>
        <v>0.531458141268051</v>
      </c>
      <c r="O15" s="39">
        <f ca="1" t="shared" si="3"/>
        <v>0.4017406334677498</v>
      </c>
      <c r="P15" s="39">
        <f ca="1" t="shared" si="3"/>
        <v>0.2851154645449836</v>
      </c>
      <c r="Q15" s="39">
        <f ca="1" t="shared" si="3"/>
        <v>0.18011643715359016</v>
      </c>
      <c r="R15" s="39">
        <f ca="1" t="shared" si="3"/>
        <v>0.08545560222554416</v>
      </c>
      <c r="S15" s="39">
        <f ca="1" t="shared" si="3"/>
        <v>-0.07724836587432282</v>
      </c>
      <c r="T15" s="39">
        <f ca="1" t="shared" si="3"/>
        <v>-0.1471697972035947</v>
      </c>
      <c r="U15" s="39">
        <f ca="1" t="shared" si="3"/>
        <v>-0.21054181518618087</v>
      </c>
      <c r="V15" s="39">
        <f ca="1" t="shared" si="3"/>
        <v>-0.26805205971850854</v>
      </c>
      <c r="W15" s="39">
        <f ca="1" t="shared" si="3"/>
        <v>-0.32030946247589964</v>
      </c>
      <c r="X15" s="40">
        <f ca="1" t="shared" si="3"/>
        <v>-0.36785393863602545</v>
      </c>
    </row>
    <row r="16" spans="2:24" ht="15">
      <c r="B16" t="s">
        <v>14</v>
      </c>
      <c r="C16" s="61">
        <f ca="1">(C13-C11)</f>
        <v>0.0007613061005819106</v>
      </c>
      <c r="E16" s="17">
        <v>113</v>
      </c>
      <c r="F16" s="18">
        <f ca="1" t="shared" si="1"/>
        <v>0.043677417696954476</v>
      </c>
      <c r="H16" s="26">
        <v>0.018</v>
      </c>
      <c r="I16" s="24">
        <f t="shared" si="4"/>
        <v>138.12470703747576</v>
      </c>
      <c r="K16" s="41">
        <v>150</v>
      </c>
      <c r="L16" s="42">
        <f ca="1" t="shared" si="2"/>
        <v>0.007823414447699286</v>
      </c>
      <c r="M16" s="43">
        <f ca="1" t="shared" si="3"/>
        <v>0.6827796998305338</v>
      </c>
      <c r="N16" s="43">
        <f ca="1" t="shared" si="3"/>
        <v>0.5366512464216067</v>
      </c>
      <c r="O16" s="43">
        <f ca="1" t="shared" si="3"/>
        <v>0.4055318537980488</v>
      </c>
      <c r="P16" s="43">
        <f ca="1" t="shared" si="3"/>
        <v>0.28771451533490233</v>
      </c>
      <c r="Q16" s="43">
        <f ca="1" t="shared" si="3"/>
        <v>0.18170279150897373</v>
      </c>
      <c r="R16" s="43">
        <f ca="1" t="shared" si="3"/>
        <v>0.08618294454094744</v>
      </c>
      <c r="S16" s="43">
        <f ca="1" t="shared" si="3"/>
        <v>-0.0778628506793081</v>
      </c>
      <c r="T16" s="43">
        <f ca="1" t="shared" si="3"/>
        <v>-0.14830200062129328</v>
      </c>
      <c r="U16" s="43">
        <f ca="1" t="shared" si="3"/>
        <v>-0.21210874775548305</v>
      </c>
      <c r="V16" s="43">
        <f ca="1" t="shared" si="3"/>
        <v>-0.2699825374045135</v>
      </c>
      <c r="W16" s="43">
        <f ca="1" t="shared" si="3"/>
        <v>-0.3225424257990487</v>
      </c>
      <c r="X16" s="44">
        <f ca="1" t="shared" si="3"/>
        <v>-0.3703370178464189</v>
      </c>
    </row>
    <row r="17" spans="3:24" ht="15">
      <c r="C17" s="60"/>
      <c r="E17" s="17">
        <v>114</v>
      </c>
      <c r="F17" s="18">
        <f ca="1" t="shared" si="1"/>
        <v>0.042521890249335254</v>
      </c>
      <c r="H17" s="26">
        <v>0.019</v>
      </c>
      <c r="I17" s="24">
        <f t="shared" si="4"/>
        <v>137.0220358523569</v>
      </c>
      <c r="K17" s="37">
        <v>155</v>
      </c>
      <c r="L17" s="38">
        <f ca="1" t="shared" si="2"/>
        <v>0.0038336615495711485</v>
      </c>
      <c r="M17" s="39">
        <f ca="1" t="shared" si="3"/>
        <v>0.6893834742178737</v>
      </c>
      <c r="N17" s="39">
        <f ca="1" t="shared" si="3"/>
        <v>0.5416614222866729</v>
      </c>
      <c r="O17" s="39">
        <f ca="1" t="shared" si="3"/>
        <v>0.40918707009008104</v>
      </c>
      <c r="P17" s="39">
        <f ca="1" t="shared" si="3"/>
        <v>0.29021867576859073</v>
      </c>
      <c r="Q17" s="39">
        <f ca="1" t="shared" si="3"/>
        <v>0.18323023801956562</v>
      </c>
      <c r="R17" s="39">
        <f ca="1" t="shared" si="3"/>
        <v>0.08688283190671431</v>
      </c>
      <c r="S17" s="39">
        <f ca="1" t="shared" si="3"/>
        <v>-0.07845340868664552</v>
      </c>
      <c r="T17" s="39">
        <f ca="1" t="shared" si="3"/>
        <v>-0.14938946355141158</v>
      </c>
      <c r="U17" s="39">
        <f ca="1" t="shared" si="3"/>
        <v>-0.2136128726153501</v>
      </c>
      <c r="V17" s="39">
        <f ca="1" t="shared" si="3"/>
        <v>-0.2718345627663985</v>
      </c>
      <c r="W17" s="39">
        <f ca="1" t="shared" si="3"/>
        <v>-0.32468342872030864</v>
      </c>
      <c r="X17" s="40">
        <f ca="1" t="shared" si="3"/>
        <v>-0.37271651241918125</v>
      </c>
    </row>
    <row r="18" spans="2:24" ht="15">
      <c r="B18" s="2" t="s">
        <v>16</v>
      </c>
      <c r="C18" s="62">
        <v>41729</v>
      </c>
      <c r="E18" s="17">
        <v>115</v>
      </c>
      <c r="F18" s="18">
        <f ca="1" t="shared" si="1"/>
        <v>0.04137916837739173</v>
      </c>
      <c r="H18" s="26">
        <v>0.02</v>
      </c>
      <c r="I18" s="24">
        <f t="shared" si="4"/>
        <v>135.93034002496893</v>
      </c>
      <c r="K18" s="45">
        <v>160</v>
      </c>
      <c r="L18" s="46">
        <f ca="1" t="shared" si="2"/>
        <v>0</v>
      </c>
      <c r="M18" s="47">
        <f ca="1" t="shared" si="3"/>
        <v>0.6957666611816617</v>
      </c>
      <c r="N18" s="47">
        <f ca="1" t="shared" si="3"/>
        <v>0.546501033908253</v>
      </c>
      <c r="O18" s="47">
        <f ca="1" t="shared" si="3"/>
        <v>0.412715551121011</v>
      </c>
      <c r="P18" s="47">
        <f ca="1" t="shared" si="3"/>
        <v>0.29263446450425024</v>
      </c>
      <c r="Q18" s="47">
        <f ca="1" t="shared" si="3"/>
        <v>0.1847028550285288</v>
      </c>
      <c r="R18" s="47">
        <f ca="1" t="shared" si="3"/>
        <v>0.08755717953322817</v>
      </c>
      <c r="S18" s="47">
        <f ca="1" t="shared" si="3"/>
        <v>-0.07902173341557217</v>
      </c>
      <c r="T18" s="47">
        <f ca="1" t="shared" si="3"/>
        <v>-0.1504353748439442</v>
      </c>
      <c r="U18" s="47">
        <f ca="1" t="shared" si="3"/>
        <v>-0.2150586968104531</v>
      </c>
      <c r="V18" s="47">
        <f ca="1" t="shared" si="3"/>
        <v>-0.273613802758062</v>
      </c>
      <c r="W18" s="47">
        <f ca="1" t="shared" si="3"/>
        <v>-0.3267391566925949</v>
      </c>
      <c r="X18" s="48">
        <f ca="1" t="shared" si="3"/>
        <v>-0.375</v>
      </c>
    </row>
    <row r="19" spans="2:9" ht="15">
      <c r="B19" s="4" t="s">
        <v>15</v>
      </c>
      <c r="C19" s="63">
        <f ca="1">C10*EXP(-C13*((C18-C2)/365))</f>
        <v>138.25535802491365</v>
      </c>
      <c r="E19" s="17">
        <v>116</v>
      </c>
      <c r="F19" s="18">
        <f ca="1" t="shared" si="1"/>
        <v>0.04024899010605079</v>
      </c>
      <c r="H19" s="26">
        <v>0.021</v>
      </c>
      <c r="I19" s="24">
        <f t="shared" si="4"/>
        <v>134.84949611332027</v>
      </c>
    </row>
    <row r="20" spans="2:9" ht="15">
      <c r="B20" s="4" t="s">
        <v>4</v>
      </c>
      <c r="C20" s="64">
        <f ca="1">YIELD($C$2,$C$3,$C$8,C19,$C$7,1)</f>
        <v>0.017882174827775203</v>
      </c>
      <c r="E20" s="17">
        <v>117</v>
      </c>
      <c r="F20" s="18">
        <f ca="1" t="shared" si="1"/>
        <v>0.0391311011956261</v>
      </c>
      <c r="H20" s="26">
        <v>0.022</v>
      </c>
      <c r="I20" s="24">
        <f t="shared" si="4"/>
        <v>133.77938220117719</v>
      </c>
    </row>
    <row r="21" spans="2:9" ht="15.75" customHeight="1">
      <c r="B21" s="6" t="s">
        <v>14</v>
      </c>
      <c r="C21" s="65">
        <f ca="1">(C13-C20)</f>
        <v>0.00021782517222479827</v>
      </c>
      <c r="E21" s="17">
        <v>118</v>
      </c>
      <c r="F21" s="18">
        <f ca="1" t="shared" si="1"/>
        <v>0.03802525484512105</v>
      </c>
      <c r="H21" s="26">
        <v>0.023</v>
      </c>
      <c r="I21" s="24">
        <f t="shared" si="4"/>
        <v>132.7198778776115</v>
      </c>
    </row>
    <row r="22" spans="5:9" ht="15">
      <c r="E22" s="17">
        <v>119</v>
      </c>
      <c r="F22" s="18">
        <f ca="1" t="shared" si="1"/>
        <v>0.03693121140947191</v>
      </c>
      <c r="H22" s="26">
        <v>0.024</v>
      </c>
      <c r="I22" s="24">
        <f t="shared" si="4"/>
        <v>131.6708642168482</v>
      </c>
    </row>
    <row r="23" spans="5:9" ht="15">
      <c r="E23" s="17">
        <v>120</v>
      </c>
      <c r="F23" s="18">
        <f ca="1" t="shared" si="1"/>
        <v>0.03584873812995181</v>
      </c>
      <c r="H23" s="26">
        <v>0.025</v>
      </c>
      <c r="I23" s="24">
        <f t="shared" si="4"/>
        <v>130.63222375839823</v>
      </c>
    </row>
    <row r="24" spans="5:9" ht="15">
      <c r="E24" s="17">
        <v>121</v>
      </c>
      <c r="F24" s="18">
        <f ca="1" t="shared" si="1"/>
        <v>0.03477760887702112</v>
      </c>
      <c r="H24" s="26">
        <v>0.026</v>
      </c>
      <c r="I24" s="24">
        <f t="shared" si="4"/>
        <v>129.60384048748074</v>
      </c>
    </row>
    <row r="25" spans="5:9" ht="15">
      <c r="E25" s="17">
        <v>122</v>
      </c>
      <c r="F25" s="18">
        <f ca="1" t="shared" si="1"/>
        <v>0.03371760390493814</v>
      </c>
      <c r="H25" s="26">
        <v>0.027</v>
      </c>
      <c r="I25" s="24">
        <f t="shared" si="4"/>
        <v>128.58559981572444</v>
      </c>
    </row>
    <row r="26" spans="5:9" ht="15">
      <c r="E26" s="17">
        <v>123</v>
      </c>
      <c r="F26" s="18">
        <f ca="1" t="shared" si="1"/>
        <v>0.032668509617502506</v>
      </c>
      <c r="H26" s="26">
        <v>0.028</v>
      </c>
      <c r="I26" s="24">
        <f t="shared" si="4"/>
        <v>127.57738856214748</v>
      </c>
    </row>
    <row r="27" spans="5:9" ht="15">
      <c r="E27" s="17">
        <v>124</v>
      </c>
      <c r="F27" s="18">
        <f ca="1" t="shared" si="1"/>
        <v>0.03163011834433125</v>
      </c>
      <c r="H27" s="26">
        <v>0.029</v>
      </c>
      <c r="I27" s="24">
        <f t="shared" si="4"/>
        <v>126.57909493440835</v>
      </c>
    </row>
    <row r="28" spans="5:9" ht="15">
      <c r="E28" s="17">
        <v>125</v>
      </c>
      <c r="F28" s="18">
        <f ca="1" t="shared" si="1"/>
        <v>0.030602228127109058</v>
      </c>
      <c r="H28" s="26">
        <v>0.03</v>
      </c>
      <c r="I28" s="24">
        <f t="shared" si="4"/>
        <v>125.5906085103275</v>
      </c>
    </row>
    <row r="29" spans="5:9" ht="15">
      <c r="E29" s="17">
        <v>126</v>
      </c>
      <c r="F29" s="18">
        <f ca="1" t="shared" si="1"/>
        <v>0.029584642515290145</v>
      </c>
      <c r="H29" s="26">
        <v>0.031</v>
      </c>
      <c r="I29" s="24">
        <f t="shared" si="4"/>
        <v>124.61182021967142</v>
      </c>
    </row>
    <row r="30" spans="5:9" ht="15">
      <c r="E30" s="17">
        <v>127</v>
      </c>
      <c r="F30" s="18">
        <f ca="1" t="shared" si="1"/>
        <v>0.02857717037075689</v>
      </c>
      <c r="H30" s="26">
        <v>0.032</v>
      </c>
      <c r="I30" s="24">
        <f t="shared" si="4"/>
        <v>123.64262232619872</v>
      </c>
    </row>
    <row r="31" spans="5:9" ht="15">
      <c r="E31" s="17">
        <v>128</v>
      </c>
      <c r="F31" s="18">
        <f ca="1" t="shared" si="1"/>
        <v>0.02757962568097074</v>
      </c>
      <c r="H31" s="26">
        <v>0.033</v>
      </c>
      <c r="I31" s="24">
        <f t="shared" si="4"/>
        <v>122.68290840996139</v>
      </c>
    </row>
    <row r="32" spans="5:9" ht="15">
      <c r="E32" s="17">
        <v>129</v>
      </c>
      <c r="F32" s="18">
        <f ca="1" t="shared" si="1"/>
        <v>0.02659182738018159</v>
      </c>
      <c r="H32" s="26">
        <v>0.034</v>
      </c>
      <c r="I32" s="24">
        <f t="shared" si="4"/>
        <v>121.73257334985975</v>
      </c>
    </row>
    <row r="33" spans="5:9" ht="15">
      <c r="E33" s="17">
        <v>130</v>
      </c>
      <c r="F33" s="18">
        <f ca="1" t="shared" si="1"/>
        <v>0.025613599178284683</v>
      </c>
      <c r="H33" s="26">
        <v>0.035</v>
      </c>
      <c r="I33" s="24">
        <f t="shared" si="4"/>
        <v>120.79151330644484</v>
      </c>
    </row>
    <row r="34" spans="5:24" ht="15">
      <c r="E34" s="17">
        <v>131</v>
      </c>
      <c r="F34" s="18">
        <f ca="1" t="shared" si="1"/>
        <v>0.02464476939693762</v>
      </c>
      <c r="H34" s="26">
        <v>0.036</v>
      </c>
      <c r="I34" s="24">
        <f t="shared" si="4"/>
        <v>119.85962570496713</v>
      </c>
      <c r="K34" s="12"/>
      <c r="L34" s="12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5:12" ht="15">
      <c r="E35" s="17">
        <v>132</v>
      </c>
      <c r="F35" s="18">
        <f ca="1" t="shared" si="1"/>
        <v>0.023685170812575432</v>
      </c>
      <c r="H35" s="26">
        <v>0.037</v>
      </c>
      <c r="I35" s="24">
        <f t="shared" si="4"/>
        <v>118.93680921866483</v>
      </c>
      <c r="K35" s="11"/>
      <c r="L35" s="11"/>
    </row>
    <row r="36" spans="5:12" ht="15">
      <c r="E36" s="17">
        <v>133</v>
      </c>
      <c r="F36" s="18">
        <f ca="1" t="shared" si="1"/>
        <v>0.022734640505979977</v>
      </c>
      <c r="H36" s="26">
        <v>0.038</v>
      </c>
      <c r="I36" s="24">
        <f t="shared" si="4"/>
        <v>118.02296375229133</v>
      </c>
      <c r="K36" s="11"/>
      <c r="L36" s="11"/>
    </row>
    <row r="37" spans="5:12" ht="15">
      <c r="E37" s="17">
        <v>134</v>
      </c>
      <c r="F37" s="18">
        <f ca="1" t="shared" si="1"/>
        <v>0.021793019718080654</v>
      </c>
      <c r="H37" s="26">
        <v>0.039</v>
      </c>
      <c r="I37" s="24">
        <f t="shared" si="4"/>
        <v>117.11799042587484</v>
      </c>
      <c r="K37" s="11"/>
      <c r="L37" s="11"/>
    </row>
    <row r="38" spans="5:12" ht="15">
      <c r="E38" s="17">
        <v>135</v>
      </c>
      <c r="F38" s="18">
        <f ca="1" t="shared" si="1"/>
        <v>0.020860153711680866</v>
      </c>
      <c r="H38" s="26">
        <v>0.04</v>
      </c>
      <c r="I38" s="24">
        <f t="shared" si="4"/>
        <v>116.22179155871008</v>
      </c>
      <c r="K38" s="11"/>
      <c r="L38" s="11"/>
    </row>
    <row r="39" spans="5:9" ht="15">
      <c r="E39" s="17">
        <v>136</v>
      </c>
      <c r="F39" s="18">
        <f ca="1" t="shared" si="1"/>
        <v>0.019935891638824303</v>
      </c>
      <c r="H39" s="26">
        <v>0.041</v>
      </c>
      <c r="I39" s="24">
        <f t="shared" si="4"/>
        <v>115.33427065357506</v>
      </c>
    </row>
    <row r="40" spans="5:9" ht="15">
      <c r="E40" s="17">
        <v>137</v>
      </c>
      <c r="F40" s="18">
        <f ca="1" t="shared" si="1"/>
        <v>0.01902008641352801</v>
      </c>
      <c r="H40" s="26">
        <v>0.042</v>
      </c>
      <c r="I40" s="24">
        <f t="shared" si="4"/>
        <v>114.45533238117306</v>
      </c>
    </row>
    <row r="41" spans="5:9" ht="15">
      <c r="E41" s="17">
        <v>138</v>
      </c>
      <c r="F41" s="18">
        <f ca="1" t="shared" si="1"/>
        <v>0.018112594589624487</v>
      </c>
      <c r="H41" s="26">
        <v>0.043</v>
      </c>
      <c r="I41" s="24">
        <f t="shared" si="4"/>
        <v>113.58488256479299</v>
      </c>
    </row>
    <row r="42" spans="5:9" ht="15">
      <c r="E42" s="17">
        <v>139</v>
      </c>
      <c r="F42" s="18">
        <f ca="1" t="shared" si="1"/>
        <v>0.017213276243473977</v>
      </c>
      <c r="H42" s="26">
        <v>0.044</v>
      </c>
      <c r="I42" s="24">
        <f t="shared" si="4"/>
        <v>112.72282816518779</v>
      </c>
    </row>
    <row r="43" spans="5:9" ht="15">
      <c r="E43" s="17">
        <v>140</v>
      </c>
      <c r="F43" s="18">
        <f ca="1" t="shared" si="1"/>
        <v>0.01632199486131425</v>
      </c>
      <c r="H43" s="26">
        <v>0.045</v>
      </c>
      <c r="I43" s="24">
        <f t="shared" si="4"/>
        <v>111.86907726566523</v>
      </c>
    </row>
    <row r="44" spans="5:9" ht="15">
      <c r="E44" s="17">
        <v>141</v>
      </c>
      <c r="F44" s="18">
        <f ca="1" t="shared" si="1"/>
        <v>0.015438617231032037</v>
      </c>
      <c r="H44" s="26">
        <v>0.046</v>
      </c>
      <c r="I44" s="24">
        <f t="shared" si="4"/>
        <v>111.02353905738977</v>
      </c>
    </row>
    <row r="45" spans="5:9" ht="15">
      <c r="E45" s="17">
        <v>142</v>
      </c>
      <c r="F45" s="18">
        <f ca="1" t="shared" si="1"/>
        <v>0.014563013338152908</v>
      </c>
      <c r="H45" s="26">
        <v>0.047</v>
      </c>
      <c r="I45" s="24">
        <f t="shared" si="4"/>
        <v>110.1861238248907</v>
      </c>
    </row>
    <row r="46" spans="5:9" ht="15">
      <c r="E46" s="17">
        <v>143</v>
      </c>
      <c r="F46" s="18">
        <f ca="1" t="shared" si="1"/>
        <v>0.013695056265851288</v>
      </c>
      <c r="H46" s="26">
        <v>0.048</v>
      </c>
      <c r="I46" s="24">
        <f t="shared" si="4"/>
        <v>109.35674293177489</v>
      </c>
    </row>
    <row r="47" spans="5:9" ht="15">
      <c r="E47" s="17">
        <v>144</v>
      </c>
      <c r="F47" s="18">
        <f ca="1" t="shared" si="1"/>
        <v>0.01283462209880171</v>
      </c>
      <c r="H47" s="26">
        <v>0.049</v>
      </c>
      <c r="I47" s="24">
        <f t="shared" si="4"/>
        <v>108.53530880663978</v>
      </c>
    </row>
    <row r="48" spans="5:9" ht="15">
      <c r="E48" s="17">
        <v>145</v>
      </c>
      <c r="F48" s="18">
        <f ca="1" t="shared" si="1"/>
        <v>0.011981589830693314</v>
      </c>
      <c r="H48" s="26">
        <v>0.05</v>
      </c>
      <c r="I48" s="24">
        <f t="shared" si="4"/>
        <v>107.72173492918482</v>
      </c>
    </row>
    <row r="49" spans="5:9" ht="15.75" customHeight="1">
      <c r="E49" s="17">
        <v>146</v>
      </c>
      <c r="F49" s="18">
        <f ca="1" t="shared" si="1"/>
        <v>0.0111358412752436</v>
      </c>
      <c r="H49" s="26">
        <v>0.051</v>
      </c>
      <c r="I49" s="24">
        <f t="shared" si="4"/>
        <v>106.91593581651718</v>
      </c>
    </row>
    <row r="50" spans="5:9" ht="15">
      <c r="E50" s="17">
        <v>147</v>
      </c>
      <c r="F50" s="18">
        <f ca="1" t="shared" si="1"/>
        <v>0.0102972609805558</v>
      </c>
      <c r="H50" s="26">
        <v>0.052</v>
      </c>
      <c r="I50" s="24">
        <f t="shared" si="4"/>
        <v>106.11782700964986</v>
      </c>
    </row>
    <row r="51" spans="5:9" ht="15">
      <c r="E51" s="17">
        <v>148</v>
      </c>
      <c r="F51" s="18">
        <f ca="1" t="shared" si="1"/>
        <v>0.00946573614667036</v>
      </c>
      <c r="H51" s="26">
        <v>0.053</v>
      </c>
      <c r="I51" s="24">
        <f t="shared" si="4"/>
        <v>105.32732506018861</v>
      </c>
    </row>
    <row r="52" spans="5:9" ht="15">
      <c r="E52" s="17">
        <v>149</v>
      </c>
      <c r="F52" s="18">
        <f ca="1" t="shared" si="1"/>
        <v>0.008641156546168557</v>
      </c>
      <c r="H52" s="26">
        <v>0.054</v>
      </c>
      <c r="I52" s="24">
        <f t="shared" si="4"/>
        <v>104.54434751720531</v>
      </c>
    </row>
    <row r="53" spans="5:9" ht="15">
      <c r="E53" s="17">
        <v>150</v>
      </c>
      <c r="F53" s="18">
        <f ca="1" t="shared" si="1"/>
        <v>0.007823414447699286</v>
      </c>
      <c r="H53" s="26">
        <v>0.055</v>
      </c>
      <c r="I53" s="24">
        <f t="shared" si="4"/>
        <v>103.76881291429447</v>
      </c>
    </row>
    <row r="54" spans="5:9" ht="15">
      <c r="E54" s="17">
        <v>151</v>
      </c>
      <c r="F54" s="18">
        <f ca="1" t="shared" si="1"/>
        <v>0.007012404542294892</v>
      </c>
      <c r="H54" s="26">
        <v>0.056</v>
      </c>
      <c r="I54" s="24">
        <f t="shared" si="4"/>
        <v>103.00064075681082</v>
      </c>
    </row>
    <row r="55" spans="5:9" ht="15">
      <c r="E55" s="17">
        <v>152</v>
      </c>
      <c r="F55" s="18">
        <f ca="1" t="shared" si="1"/>
        <v>0.006208023872361029</v>
      </c>
      <c r="H55" s="26">
        <v>0.057</v>
      </c>
      <c r="I55" s="24">
        <f t="shared" si="4"/>
        <v>102.23975150928457</v>
      </c>
    </row>
    <row r="56" spans="5:9" ht="15">
      <c r="E56" s="17">
        <v>153</v>
      </c>
      <c r="F56" s="18">
        <f ca="1" t="shared" si="1"/>
        <v>0.005410171763224444</v>
      </c>
      <c r="H56" s="26">
        <v>0.058</v>
      </c>
      <c r="I56" s="24">
        <f t="shared" si="4"/>
        <v>101.48606658301242</v>
      </c>
    </row>
    <row r="57" spans="5:9" ht="15">
      <c r="E57" s="17">
        <v>154</v>
      </c>
      <c r="F57" s="18">
        <f ca="1" t="shared" si="1"/>
        <v>0.004618749757127697</v>
      </c>
      <c r="H57" s="26">
        <v>0.059</v>
      </c>
      <c r="I57" s="24">
        <f t="shared" si="4"/>
        <v>100.73950832382086</v>
      </c>
    </row>
    <row r="58" spans="5:9" ht="15">
      <c r="E58" s="17">
        <v>155</v>
      </c>
      <c r="F58" s="18">
        <f ca="1" t="shared" si="1"/>
        <v>0.0038336615495711485</v>
      </c>
      <c r="H58" s="27">
        <v>0.06</v>
      </c>
      <c r="I58" s="25">
        <f t="shared" si="4"/>
        <v>100</v>
      </c>
    </row>
    <row r="59" spans="5:6" ht="15">
      <c r="E59" s="17">
        <v>156</v>
      </c>
      <c r="F59" s="18">
        <f ca="1" t="shared" si="1"/>
        <v>0.0030548129278984934</v>
      </c>
    </row>
    <row r="60" spans="5:6" ht="15">
      <c r="E60" s="17">
        <v>157</v>
      </c>
      <c r="F60" s="18">
        <f ca="1" t="shared" si="1"/>
        <v>0.0022821117120379753</v>
      </c>
    </row>
    <row r="61" spans="5:6" ht="15">
      <c r="E61" s="17">
        <v>158</v>
      </c>
      <c r="F61" s="18">
        <f ca="1" t="shared" si="1"/>
        <v>0.001515467697304604</v>
      </c>
    </row>
    <row r="62" spans="5:6" ht="15">
      <c r="E62" s="17">
        <v>159</v>
      </c>
      <c r="F62" s="18">
        <f ca="1" t="shared" si="1"/>
        <v>0.0007547925991816464</v>
      </c>
    </row>
    <row r="63" spans="5:6" ht="15">
      <c r="E63" s="19">
        <v>160</v>
      </c>
      <c r="F63" s="20">
        <f ca="1" t="shared" si="1"/>
        <v>0</v>
      </c>
    </row>
  </sheetData>
  <mergeCells count="2">
    <mergeCell ref="K4:L4"/>
    <mergeCell ref="M4:X4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21" sqref="F21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Plainer</dc:creator>
  <cp:keywords/>
  <dc:description/>
  <cp:lastModifiedBy>Clemens Plainer</cp:lastModifiedBy>
  <dcterms:created xsi:type="dcterms:W3CDTF">2013-12-14T23:17:08Z</dcterms:created>
  <dcterms:modified xsi:type="dcterms:W3CDTF">2014-01-02T10:33:47Z</dcterms:modified>
  <cp:category/>
  <cp:version/>
  <cp:contentType/>
  <cp:contentStatus/>
</cp:coreProperties>
</file>